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Локальный диск\Протоколы сссий 7 созыва\13 сессия\Реш. № 118 Об исполнении местного бюджета за 2025 год\"/>
    </mc:Choice>
  </mc:AlternateContent>
  <xr:revisionPtr revIDLastSave="0" documentId="13_ncr:1_{FB9E6CC2-FA90-4047-8D06-E269C13FBB83}"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F58" i="1" l="1"/>
  <c r="D57" i="1"/>
  <c r="F57" i="1" s="1"/>
  <c r="D56" i="1"/>
  <c r="F56" i="1" s="1"/>
  <c r="F55" i="1"/>
  <c r="D54" i="1"/>
  <c r="F54" i="1" s="1"/>
  <c r="F53" i="1"/>
  <c r="D53" i="1"/>
  <c r="E52" i="1"/>
  <c r="F52" i="1" s="1"/>
  <c r="D52" i="1"/>
  <c r="D51" i="1" s="1"/>
  <c r="F50" i="1"/>
  <c r="F47" i="1"/>
  <c r="D44" i="1"/>
  <c r="F44" i="1" s="1"/>
  <c r="F42" i="1"/>
  <c r="D42" i="1"/>
  <c r="D41" i="1"/>
  <c r="F41" i="1" s="1"/>
  <c r="F40" i="1"/>
  <c r="D40" i="1"/>
  <c r="D39" i="1"/>
  <c r="F39" i="1" s="1"/>
  <c r="F38" i="1"/>
  <c r="D38" i="1"/>
  <c r="D36" i="1"/>
  <c r="F36" i="1" s="1"/>
  <c r="F35" i="1"/>
  <c r="F34" i="1"/>
  <c r="D34" i="1"/>
  <c r="D33" i="1"/>
  <c r="F33" i="1" s="1"/>
  <c r="F32" i="1"/>
  <c r="D32" i="1"/>
  <c r="D30" i="1"/>
  <c r="F30" i="1" s="1"/>
  <c r="F29" i="1"/>
  <c r="D28" i="1"/>
  <c r="F28" i="1" s="1"/>
  <c r="F27" i="1"/>
  <c r="F26" i="1"/>
  <c r="D26" i="1"/>
  <c r="D25" i="1"/>
  <c r="F25" i="1" s="1"/>
  <c r="F24" i="1"/>
  <c r="D24" i="1"/>
  <c r="D23" i="1"/>
  <c r="F23" i="1" s="1"/>
  <c r="F22" i="1"/>
  <c r="D22" i="1"/>
  <c r="F21" i="1"/>
  <c r="F20" i="1"/>
  <c r="D20" i="1"/>
  <c r="D18" i="1"/>
  <c r="F18" i="1" s="1"/>
  <c r="F14" i="1"/>
  <c r="D13" i="1"/>
  <c r="F13" i="1" s="1"/>
  <c r="D12" i="1"/>
  <c r="D11" i="1" s="1"/>
  <c r="F11" i="1" s="1"/>
  <c r="E11" i="1"/>
  <c r="D59" i="1" l="1"/>
  <c r="E51" i="1"/>
  <c r="F51" i="1" l="1"/>
  <c r="E59" i="1"/>
  <c r="F59" i="1" s="1"/>
</calcChain>
</file>

<file path=xl/sharedStrings.xml><?xml version="1.0" encoding="utf-8"?>
<sst xmlns="http://schemas.openxmlformats.org/spreadsheetml/2006/main" count="106" uniqueCount="106">
  <si>
    <t>ПРИЛОЖЕНИЕ № 1</t>
  </si>
  <si>
    <t>к решению Совета муниципального</t>
  </si>
  <si>
    <t>образования Северский муниципальный</t>
  </si>
  <si>
    <t>район Краснодарского края</t>
  </si>
  <si>
    <t>Объем поступлений доходов в местный бюджет по кодам</t>
  </si>
  <si>
    <t>видов (подвидов) доходов на 2025 год</t>
  </si>
  <si>
    <t>тыс.рублей</t>
  </si>
  <si>
    <t>Код бюджетной классификации</t>
  </si>
  <si>
    <t>Наименование доходов</t>
  </si>
  <si>
    <t>Бюджет, утвержденный решением Совета МО Северский муниципальный район Краснодарского края от 19.12.2024 №523 (в редакции от 25.12.2025 №39)</t>
  </si>
  <si>
    <t>Исполнено 
За 2025 год</t>
  </si>
  <si>
    <t>Процент исполнения</t>
  </si>
  <si>
    <t>1 00 00000 00 0000 000</t>
  </si>
  <si>
    <t>Налоговые и неналоговые доходы</t>
  </si>
  <si>
    <t>1 01 01012 02 0000 110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</si>
  <si>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</si>
  <si>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1 01 02000 01 0000 110</t>
  </si>
  <si>
    <t>Налог на доходы физических лиц</t>
  </si>
  <si>
    <t>1 03 02231 01 0000 110</t>
  </si>
  <si>
    <t>Доходы от уплаты акцизов на нефтепродукты,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</si>
  <si>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1 03 02241 01 0000 110</t>
  </si>
  <si>
    <t>1 03 02251 01 0000 110</t>
  </si>
  <si>
    <t>1 03 02261 01 0000 110</t>
  </si>
  <si>
    <t>1 05 01000 00 0000 110</t>
  </si>
  <si>
    <t>Налог, взимаемый в связи с применением упрощенной системы налогообложения</t>
  </si>
  <si>
    <t>1 05 02000 02 0000 110</t>
  </si>
  <si>
    <t>Единый налог на вмененный доход для отдельных видов деятельности</t>
  </si>
  <si>
    <t>1 05 03000 01 0000 110</t>
  </si>
  <si>
    <t xml:space="preserve">Единый сельскохозяйственный налог </t>
  </si>
  <si>
    <t>1 05 04020 02 0000 110</t>
  </si>
  <si>
    <t>Налог, взимаемый в связи с применением патентной системы налогообложения, зачисляемый в бюджеты муниципальных районов</t>
  </si>
  <si>
    <t xml:space="preserve">1 06 02000 02 0000 110   </t>
  </si>
  <si>
    <t>Налог на имущество организаций</t>
  </si>
  <si>
    <t>1 08 00000 00 0000 110</t>
  </si>
  <si>
    <t xml:space="preserve">Государственная пошлина </t>
  </si>
  <si>
    <t>1 11 03050 05 0000 120</t>
  </si>
  <si>
    <t>Проценты, полученные от предоставления бюджетных кредитов внутри страны за счет средств бюджетов муниципальных районов</t>
  </si>
  <si>
    <t>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</si>
  <si>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</si>
  <si>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1 11 05013 13 0000 120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</si>
  <si>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</si>
  <si>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1 11 05025 05 0000 120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</si>
  <si>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</si>
  <si>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1 11 05075 05 0000 120</t>
  </si>
  <si>
    <t>Доходы  от  сдачи  в  аренду  имущества,  составляющего казну муниципальных районов (за исключением земельных участков)</t>
  </si>
  <si>
    <t>1 11 05313 05 0000 120</t>
  </si>
  <si>
    <t>Плата по соглашениям об установлении сервитута, заключенным органами местного самоуправления муниципального района,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t>
  </si>
  <si>
    <t>1 11 05314 13 0000 120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</si>
  <si>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</si>
  <si>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1 11 05325 05 0000 120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</si>
  <si>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</si>
  <si>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1 11 09045 05 0000 120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</si>
  <si>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</si>
  <si>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1 12 01000 01 0000 120</t>
  </si>
  <si>
    <t>Плата за негативное воздействие на окружающую среду</t>
  </si>
  <si>
    <t>1 13 01995 05 0000 130</t>
  </si>
  <si>
    <t xml:space="preserve">Прочие доходы от оказания платных услуг (работ) получателями средств бюджетов муниципальных районов </t>
  </si>
  <si>
    <t>1 13 02995 05 0000 130</t>
  </si>
  <si>
    <t xml:space="preserve">Прочие доходы от компенсации затрат бюджетов муниципальных районов </t>
  </si>
  <si>
    <t>1 14 02053 05 0000 410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</si>
  <si>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</si>
  <si>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1 14 02053 05 0000 440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</si>
  <si>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</si>
  <si>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1 14 06013 05 0000 430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</si>
  <si>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</si>
  <si>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1 14 06025 05 0000 430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</si>
  <si>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</si>
  <si>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1 14 06013 13 0000 430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</si>
  <si>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</si>
  <si>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1 14 06313 05 0000 430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</si>
  <si>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</si>
  <si>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1 14 06313 13 0000 430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</si>
  <si>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</si>
  <si>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1 14 06325 05 0000 430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</si>
  <si>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</si>
  <si>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1 16 00000 00 0000 000</t>
  </si>
  <si>
    <t>Штрафы, санкции, возмещение ущерба</t>
  </si>
  <si>
    <t>из них:</t>
  </si>
  <si>
    <t>1 16 11050 01 0000 140</t>
  </si>
  <si>
    <t xml:space="preserve"> —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</si>
  <si>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1 16 11130 01 0000 140</t>
  </si>
  <si>
    <t xml:space="preserve"> —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</si>
  <si>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1 17 01050 05 0000 180</t>
  </si>
  <si>
    <t>Невыясненные поступления, зачисляемые в бюджеты муниципальных районов</t>
  </si>
  <si>
    <t>1 17 05050 05 0000 180</t>
  </si>
  <si>
    <t>Прочие неналоговые доходы бюджетов муниципальных районов</t>
  </si>
  <si>
    <t>1 17 15030 05 0000 150</t>
  </si>
  <si>
    <t>Инициативные платежи, зачисляемые в бюджеты муниципальных районов</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</si>
  <si>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</si>
  <si>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</si>
  <si>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</si>
  <si>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</si>
  <si>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</si>
  <si>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</si>
  <si>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2 02 20000 00 0000 150</t>
  </si>
  <si>
    <t>Субсидии бюджетам бюджетной системы 
Российской Федерации (межбюджетные субсидии)</t>
  </si>
  <si>
    <t>2 02 30000 00 0000 150</t>
  </si>
  <si>
    <t>Субвенции бюджетам бюджетной системы Российской Федерации</t>
  </si>
  <si>
    <t>2 02 40000 00 0000 150</t>
  </si>
  <si>
    <t>Иные межбюджетные трансферты</t>
  </si>
  <si>
    <t>2 18 00000 00 0000 150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</si>
  <si>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</si>
  <si>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2 19 00000 00 0000 150</t>
  </si>
  <si>
    <t>ВОЗВРАТ ОСТАТКОВ СУБСИДИЙ, СУБВЕНЦИЙ И ИНЫХ МЕЖБЮДЖЕТНЫХ ТРАНСФЕРТОВ, ИМЕЮЩИХ ЦЕЛЕВОЕ НАЗНАЧЕНИЕ, ПРОШЛЫХ ЛЕТ</t>
  </si>
  <si>
    <t>Всего доходов</t>
  </si>
  <si>
    <t xml:space="preserve">от 25 июня 2026 года  № 118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</si>
</sst>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charset val="204"/>
    </font>
    <font>
      <sz val="11"/>
      <color rgb="FF000000"/>
      <name val="Times New Roman"/>
      <family val="1"/>
      <charset val="1"/>
    </font>
    <font>
      <sz val="14"/>
      <color rgb="FF000000"/>
      <name val="Times New Roman"/>
      <family val="1"/>
      <charset val="1"/>
    </font>
    <font>
      <b/>
      <sz val="14"/>
      <color rgb="FF000000"/>
      <name val="Times New Roman"/>
      <family val="1"/>
      <charset val="1"/>
    </font>
    <font>
      <sz val="12"/>
      <color rgb="FF000000"/>
      <name val="Times New Roman"/>
      <family val="1"/>
      <charset val="1"/>
    </font>
    <font>
      <sz val="9"/>
      <color rgb="FF000000"/>
      <name val="Times New Roman"/>
      <family val="1"/>
      <charset val="1"/>
    </font>
    <font>
      <b/>
      <sz val="10.5"/>
      <color rgb="FF000000"/>
      <name val="Times New Roman"/>
      <family val="1"/>
      <charset val="1"/>
    </font>
    <font>
      <b/>
      <sz val="12"/>
      <color rgb="FF000000"/>
      <name val="Times New Roman"/>
      <family val="1"/>
      <charset val="1"/>
    </font>
    <font>
      <sz val="10.5"/>
      <color rgb="FF000000"/>
      <name val="Times New Roman"/>
      <family val="1"/>
      <charset val="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6">
    <xf numFmtId="0" fontId="0" fillId="0" borderId="0" xfId="0"/>
    <xf numFmtId="164" fontId="4" fillId="0" borderId="1" xfId="0" applyNumberFormat="1" applyFont="1" applyBorder="1" applyAlignment="1">
      <alignment horizontal="right"/>
    </xf>
    <xf numFmtId="0" fontId="4" fillId="0" borderId="1" xfId="0"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1" fillId="0" borderId="0" xfId="0" applyFont="1"/>
    <xf numFmtId="0" fontId="5" fillId="0" borderId="1" xfId="0" applyFont="1" applyBorder="1" applyAlignment="1">
      <alignment horizontal="center" vertical="center" wrapText="1"/>
    </xf>
    <xf numFmtId="0" fontId="1" fillId="0" borderId="0" xfId="0" applyFont="1" applyAlignment="1">
      <alignment vertical="center"/>
    </xf>
    <xf numFmtId="0" fontId="6" fillId="0" borderId="1" xfId="0" applyFont="1" applyBorder="1"/>
    <xf numFmtId="164" fontId="7" fillId="0" borderId="1" xfId="0" applyNumberFormat="1" applyFont="1" applyBorder="1" applyAlignment="1">
      <alignment horizontal="right"/>
    </xf>
    <xf numFmtId="0" fontId="8" fillId="0" borderId="1" xfId="0" applyFont="1" applyBorder="1"/>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8" fillId="0" borderId="1" xfId="0" applyFont="1" applyBorder="1" applyAlignment="1">
      <alignment horizontal="left" wrapText="1"/>
    </xf>
    <xf numFmtId="0" fontId="8" fillId="0" borderId="1" xfId="0" applyFont="1" applyBorder="1" applyAlignment="1">
      <alignment wrapText="1"/>
    </xf>
    <xf numFmtId="0" fontId="4" fillId="0" borderId="1" xfId="0" applyFont="1" applyBorder="1"/>
    <xf numFmtId="0" fontId="2" fillId="0" borderId="0" xfId="0" applyFont="1" applyAlignment="1">
      <alignment horizontal="right"/>
    </xf>
    <xf numFmtId="0" fontId="2" fillId="0" borderId="0" xfId="0" applyFont="1"/>
    <xf numFmtId="0" fontId="2" fillId="0" borderId="0" xfId="0" applyFont="1" applyAlignment="1">
      <alignment horizontal="right" vertical="center"/>
    </xf>
    <xf numFmtId="0" fontId="4" fillId="0" borderId="0" xfId="0" applyFont="1"/>
    <xf numFmtId="0" fontId="2" fillId="0" borderId="0" xfId="0" applyFont="1" applyAlignment="1">
      <alignment horizontal="right"/>
    </xf>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7" fillId="0" borderId="1" xfId="0" applyFont="1" applyBorder="1" applyAlignment="1">
      <alignment horizontal="left"/>
    </xf>
    <xf numFmtId="0" fontId="2" fillId="0" borderId="0" xfId="0" applyFont="1" applyAlignment="1">
      <alignment horizontal="left" wrapText="1"/>
    </xf>
    <xf numFmtId="1" fontId="2" fillId="0" borderId="0" xfId="0" applyNumberFormat="1" applyFont="1" applyAlignment="1">
      <alignment horizontal="right"/>
    </xf>
    <xf numFmtId="0" fontId="4" fillId="0" borderId="1" xfId="0" applyFont="1" applyBorder="1" applyAlignment="1">
      <alignment wrapText="1"/>
    </xf>
    <xf numFmtId="0" fontId="4" fillId="0" borderId="0" xfId="0" applyFont="1" applyAlignment="1">
      <alignment wrapText="1"/>
    </xf>
    <xf numFmtId="0" fontId="4" fillId="0" borderId="1" xfId="0" applyFont="1" applyBorder="1" applyAlignment="1">
      <alignment horizontal="left"/>
    </xf>
    <xf numFmtId="164" fontId="4" fillId="0" borderId="1" xfId="0" applyNumberFormat="1" applyFont="1" applyBorder="1" applyAlignment="1">
      <alignment horizontal="right"/>
    </xf>
    <xf numFmtId="0" fontId="3"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75"/>
  <sheetViews>
    <sheetView tabSelected="1" zoomScale="70" zoomScaleNormal="70" workbookViewId="0">
      <selection activeCell="A62" sqref="A62:F62"/>
    </sheetView>
  </sheetViews>
  <sheetFormatPr defaultColWidth="9.7109375" defaultRowHeight="15" customHeight="1" x14ac:dyDescent="0.25"/>
  <cols>
    <col min="1" max="1" width="25.42578125" style="5" customWidth="1"/>
    <col min="2" max="2" width="37.85546875" style="5" customWidth="1"/>
    <col min="3" max="3" width="7.85546875" style="5" customWidth="1"/>
    <col min="4" max="5" width="15" style="5" customWidth="1"/>
    <col min="6" max="6" width="9.5703125" style="5" customWidth="1"/>
    <col min="7" max="1023" width="9.7109375" style="5"/>
    <col min="1026" max="16383" width="9.7109375" style="5"/>
    <col min="16384" max="16384" width="11.5703125" style="5" customWidth="1"/>
  </cols>
  <sheetData>
    <row r="1" spans="1:1025" ht="18.75" x14ac:dyDescent="0.25">
      <c r="C1" s="34" t="s">
        <v>0</v>
      </c>
      <c r="D1" s="34"/>
      <c r="E1" s="34"/>
      <c r="F1" s="34"/>
    </row>
    <row r="2" spans="1:1025" ht="18.75" x14ac:dyDescent="0.25">
      <c r="C2" s="34" t="s">
        <v>1</v>
      </c>
      <c r="D2" s="34"/>
      <c r="E2" s="34"/>
      <c r="F2" s="34"/>
    </row>
    <row r="3" spans="1:1025" ht="18.75" x14ac:dyDescent="0.25">
      <c r="C3" s="34" t="s">
        <v>2</v>
      </c>
      <c r="D3" s="34"/>
      <c r="E3" s="34"/>
      <c r="F3" s="34"/>
    </row>
    <row r="4" spans="1:1025" ht="18.75" x14ac:dyDescent="0.25">
      <c r="C4" s="34" t="s">
        <v>3</v>
      </c>
      <c r="D4" s="34"/>
      <c r="E4" s="34"/>
      <c r="F4" s="34"/>
    </row>
    <row r="5" spans="1:1025" ht="21.75" customHeight="1" x14ac:dyDescent="0.3">
      <c r="C5" s="35" t="s">
        <v>105</v>
      </c>
      <c r="D5" s="35"/>
      <c r="E5" s="35"/>
      <c r="F5" s="35"/>
    </row>
    <row r="6" spans="1:1025" ht="18.75" x14ac:dyDescent="0.3">
      <c r="C6" s="3"/>
      <c r="D6" s="3"/>
    </row>
    <row r="7" spans="1:1025" ht="18.75" customHeight="1" x14ac:dyDescent="0.25">
      <c r="A7" s="31" t="s">
        <v>4</v>
      </c>
      <c r="B7" s="31"/>
      <c r="C7" s="31"/>
      <c r="D7" s="31"/>
      <c r="E7" s="31"/>
      <c r="F7" s="31"/>
    </row>
    <row r="8" spans="1:1025" ht="18.75" customHeight="1" x14ac:dyDescent="0.25">
      <c r="A8" s="31" t="s">
        <v>5</v>
      </c>
      <c r="B8" s="31"/>
      <c r="C8" s="31"/>
      <c r="D8" s="31"/>
      <c r="E8" s="31"/>
      <c r="F8" s="31"/>
    </row>
    <row r="9" spans="1:1025" ht="19.149999999999999" customHeight="1" x14ac:dyDescent="0.25">
      <c r="D9"/>
      <c r="E9" s="32" t="s">
        <v>6</v>
      </c>
      <c r="F9" s="32"/>
    </row>
    <row r="10" spans="1:1025" s="7" customFormat="1" ht="112.7" customHeight="1" x14ac:dyDescent="0.25">
      <c r="A10" s="2" t="s">
        <v>7</v>
      </c>
      <c r="B10" s="33" t="s">
        <v>8</v>
      </c>
      <c r="C10" s="33"/>
      <c r="D10" s="6" t="s">
        <v>9</v>
      </c>
      <c r="E10" s="6" t="s">
        <v>10</v>
      </c>
      <c r="F10" s="6" t="s">
        <v>11</v>
      </c>
      <c r="AMJ10"/>
      <c r="AMK10"/>
    </row>
    <row r="11" spans="1:1025" ht="29.85" customHeight="1" x14ac:dyDescent="0.25">
      <c r="A11" s="8" t="s">
        <v>12</v>
      </c>
      <c r="B11" s="24" t="s">
        <v>13</v>
      </c>
      <c r="C11" s="24"/>
      <c r="D11" s="9">
        <f>(SUM(D12:D44))+D48+D49+D50</f>
        <v>1860421.2999999998</v>
      </c>
      <c r="E11" s="9">
        <f>(SUM(E12:E44))+E48+E49+E50</f>
        <v>2150264.2999999998</v>
      </c>
      <c r="F11" s="9">
        <f>E11/D11*100</f>
        <v>115.57942816500757</v>
      </c>
    </row>
    <row r="12" spans="1:1025" ht="70.5" customHeight="1" x14ac:dyDescent="0.25">
      <c r="A12" s="10" t="s">
        <v>14</v>
      </c>
      <c r="B12" s="23" t="s">
        <v>15</v>
      </c>
      <c r="C12" s="23"/>
      <c r="D12" s="1">
        <f>45000-30000-15000</f>
        <v>0</v>
      </c>
      <c r="E12" s="1">
        <v>3307.8</v>
      </c>
      <c r="F12" s="1"/>
    </row>
    <row r="13" spans="1:1025" ht="22.35" customHeight="1" x14ac:dyDescent="0.25">
      <c r="A13" s="10" t="s">
        <v>16</v>
      </c>
      <c r="B13" s="23" t="s">
        <v>17</v>
      </c>
      <c r="C13" s="23"/>
      <c r="D13" s="1">
        <f>929414+10000+15000+45799.3+7803</f>
        <v>1008016.3</v>
      </c>
      <c r="E13" s="1">
        <v>1171214.8999999999</v>
      </c>
      <c r="F13" s="1">
        <f>E13/D13*100</f>
        <v>116.19007549778708</v>
      </c>
    </row>
    <row r="14" spans="1:1025" ht="22.35" customHeight="1" x14ac:dyDescent="0.25">
      <c r="A14" s="11" t="s">
        <v>18</v>
      </c>
      <c r="B14" s="23" t="s">
        <v>19</v>
      </c>
      <c r="C14" s="23"/>
      <c r="D14" s="30">
        <v>3931</v>
      </c>
      <c r="E14" s="30">
        <v>3880.9</v>
      </c>
      <c r="F14" s="30">
        <f>E14/D14*100</f>
        <v>98.725515136097684</v>
      </c>
    </row>
    <row r="15" spans="1:1025" ht="22.35" customHeight="1" x14ac:dyDescent="0.25">
      <c r="A15" s="12" t="s">
        <v>20</v>
      </c>
      <c r="B15" s="23"/>
      <c r="C15" s="23"/>
      <c r="D15" s="30"/>
      <c r="E15" s="30"/>
      <c r="F15" s="30"/>
    </row>
    <row r="16" spans="1:1025" ht="22.35" customHeight="1" x14ac:dyDescent="0.25">
      <c r="A16" s="12" t="s">
        <v>21</v>
      </c>
      <c r="B16" s="23"/>
      <c r="C16" s="23"/>
      <c r="D16" s="30"/>
      <c r="E16" s="30"/>
      <c r="F16" s="30"/>
    </row>
    <row r="17" spans="1:6" ht="39.75" customHeight="1" x14ac:dyDescent="0.25">
      <c r="A17" s="13" t="s">
        <v>22</v>
      </c>
      <c r="B17" s="23"/>
      <c r="C17" s="23"/>
      <c r="D17" s="30"/>
      <c r="E17" s="30"/>
      <c r="F17" s="30"/>
    </row>
    <row r="18" spans="1:6" ht="34.5" customHeight="1" x14ac:dyDescent="0.25">
      <c r="A18" s="10" t="s">
        <v>23</v>
      </c>
      <c r="B18" s="23" t="s">
        <v>24</v>
      </c>
      <c r="C18" s="23"/>
      <c r="D18" s="1">
        <f>423386.8+10400-20000-2000</f>
        <v>411786.8</v>
      </c>
      <c r="E18" s="1">
        <v>416183.1</v>
      </c>
      <c r="F18" s="1">
        <f>E18/D18*100</f>
        <v>101.06761557194159</v>
      </c>
    </row>
    <row r="19" spans="1:6" ht="34.5" customHeight="1" x14ac:dyDescent="0.25">
      <c r="A19" s="10" t="s">
        <v>25</v>
      </c>
      <c r="B19" s="23" t="s">
        <v>26</v>
      </c>
      <c r="C19" s="23"/>
      <c r="D19" s="1"/>
      <c r="E19" s="1">
        <v>118.7</v>
      </c>
      <c r="F19" s="1"/>
    </row>
    <row r="20" spans="1:6" ht="19.899999999999999" customHeight="1" x14ac:dyDescent="0.25">
      <c r="A20" s="10" t="s">
        <v>27</v>
      </c>
      <c r="B20" s="23" t="s">
        <v>28</v>
      </c>
      <c r="C20" s="23"/>
      <c r="D20" s="1">
        <f>3350.2+1000</f>
        <v>4350.2</v>
      </c>
      <c r="E20" s="1">
        <v>4939</v>
      </c>
      <c r="F20" s="1">
        <f t="shared" ref="F20:F30" si="0">E20/D20*100</f>
        <v>113.53500988460301</v>
      </c>
    </row>
    <row r="21" spans="1:6" ht="63.75" customHeight="1" x14ac:dyDescent="0.25">
      <c r="A21" s="10" t="s">
        <v>29</v>
      </c>
      <c r="B21" s="23" t="s">
        <v>30</v>
      </c>
      <c r="C21" s="23"/>
      <c r="D21" s="1">
        <v>41500</v>
      </c>
      <c r="E21" s="1">
        <v>69054.2</v>
      </c>
      <c r="F21" s="1">
        <f t="shared" si="0"/>
        <v>166.39566265060239</v>
      </c>
    </row>
    <row r="22" spans="1:6" ht="20.65" customHeight="1" x14ac:dyDescent="0.25">
      <c r="A22" s="14" t="s">
        <v>31</v>
      </c>
      <c r="B22" s="29" t="s">
        <v>32</v>
      </c>
      <c r="C22" s="29"/>
      <c r="D22" s="1">
        <f>23630+10000+7000</f>
        <v>40630</v>
      </c>
      <c r="E22" s="1">
        <v>40995.1</v>
      </c>
      <c r="F22" s="1">
        <f t="shared" si="0"/>
        <v>100.89859709574205</v>
      </c>
    </row>
    <row r="23" spans="1:6" ht="20.65" customHeight="1" x14ac:dyDescent="0.25">
      <c r="A23" s="14" t="s">
        <v>33</v>
      </c>
      <c r="B23" s="29" t="s">
        <v>34</v>
      </c>
      <c r="C23" s="29"/>
      <c r="D23" s="1">
        <f>17571.6+15000+5831.9+4000</f>
        <v>42403.5</v>
      </c>
      <c r="E23" s="1">
        <v>50775.3</v>
      </c>
      <c r="F23" s="1">
        <f t="shared" si="0"/>
        <v>119.74318157699247</v>
      </c>
    </row>
    <row r="24" spans="1:6" ht="45.75" customHeight="1" x14ac:dyDescent="0.25">
      <c r="A24" s="14" t="s">
        <v>35</v>
      </c>
      <c r="B24" s="23" t="s">
        <v>36</v>
      </c>
      <c r="C24" s="23"/>
      <c r="D24" s="1">
        <f>1.3+3.4-3</f>
        <v>1.7000000000000002</v>
      </c>
      <c r="E24" s="1">
        <v>1.8</v>
      </c>
      <c r="F24" s="1">
        <f t="shared" si="0"/>
        <v>105.88235294117648</v>
      </c>
    </row>
    <row r="25" spans="1:6" ht="131.25" customHeight="1" x14ac:dyDescent="0.25">
      <c r="A25" s="14" t="s">
        <v>37</v>
      </c>
      <c r="B25" s="23" t="s">
        <v>38</v>
      </c>
      <c r="C25" s="23"/>
      <c r="D25" s="1">
        <f>59390+3962+12500</f>
        <v>75852</v>
      </c>
      <c r="E25" s="1">
        <v>88911.7</v>
      </c>
      <c r="F25" s="1">
        <f t="shared" si="0"/>
        <v>117.2173443020619</v>
      </c>
    </row>
    <row r="26" spans="1:6" ht="116.25" customHeight="1" x14ac:dyDescent="0.25">
      <c r="A26" s="14" t="s">
        <v>39</v>
      </c>
      <c r="B26" s="23" t="s">
        <v>40</v>
      </c>
      <c r="C26" s="23"/>
      <c r="D26" s="1">
        <f>23160-5697</f>
        <v>17463</v>
      </c>
      <c r="E26" s="1">
        <v>20559.7</v>
      </c>
      <c r="F26" s="1">
        <f t="shared" si="0"/>
        <v>117.73292103304129</v>
      </c>
    </row>
    <row r="27" spans="1:6" ht="114" customHeight="1" x14ac:dyDescent="0.25">
      <c r="A27" s="14" t="s">
        <v>41</v>
      </c>
      <c r="B27" s="23" t="s">
        <v>42</v>
      </c>
      <c r="C27" s="23"/>
      <c r="D27" s="1">
        <v>92</v>
      </c>
      <c r="E27" s="1">
        <v>319.89999999999998</v>
      </c>
      <c r="F27" s="1">
        <f t="shared" si="0"/>
        <v>347.71739130434781</v>
      </c>
    </row>
    <row r="28" spans="1:6" ht="67.5" customHeight="1" x14ac:dyDescent="0.25">
      <c r="A28" s="14" t="s">
        <v>43</v>
      </c>
      <c r="B28" s="23" t="s">
        <v>44</v>
      </c>
      <c r="C28" s="23"/>
      <c r="D28" s="1">
        <f>132+3530+161.5</f>
        <v>3823.5</v>
      </c>
      <c r="E28" s="1">
        <v>3848</v>
      </c>
      <c r="F28" s="1">
        <f t="shared" si="0"/>
        <v>100.64077415980124</v>
      </c>
    </row>
    <row r="29" spans="1:6" ht="210.75" customHeight="1" x14ac:dyDescent="0.25">
      <c r="A29" s="14" t="s">
        <v>45</v>
      </c>
      <c r="B29" s="23" t="s">
        <v>46</v>
      </c>
      <c r="C29" s="23"/>
      <c r="D29" s="1">
        <v>15</v>
      </c>
      <c r="E29" s="1">
        <v>15.6</v>
      </c>
      <c r="F29" s="1">
        <f t="shared" si="0"/>
        <v>104</v>
      </c>
    </row>
    <row r="30" spans="1:6" ht="166.5" customHeight="1" x14ac:dyDescent="0.25">
      <c r="A30" s="14" t="s">
        <v>47</v>
      </c>
      <c r="B30" s="23" t="s">
        <v>48</v>
      </c>
      <c r="C30" s="23"/>
      <c r="D30" s="1">
        <f>65-42</f>
        <v>23</v>
      </c>
      <c r="E30" s="1">
        <v>36</v>
      </c>
      <c r="F30" s="1">
        <f t="shared" si="0"/>
        <v>156.52173913043478</v>
      </c>
    </row>
    <row r="31" spans="1:6" ht="149.25" customHeight="1" x14ac:dyDescent="0.25">
      <c r="A31" s="14" t="s">
        <v>49</v>
      </c>
      <c r="B31" s="23" t="s">
        <v>50</v>
      </c>
      <c r="C31" s="23"/>
      <c r="D31" s="1">
        <v>0</v>
      </c>
      <c r="E31" s="1">
        <v>1</v>
      </c>
      <c r="F31" s="1"/>
    </row>
    <row r="32" spans="1:6" ht="135" customHeight="1" x14ac:dyDescent="0.25">
      <c r="A32" s="14" t="s">
        <v>51</v>
      </c>
      <c r="B32" s="23" t="s">
        <v>52</v>
      </c>
      <c r="C32" s="23"/>
      <c r="D32" s="1">
        <f>585+200</f>
        <v>785</v>
      </c>
      <c r="E32" s="1">
        <v>1100.9000000000001</v>
      </c>
      <c r="F32" s="1">
        <f>E32/D32*100</f>
        <v>140.2420382165605</v>
      </c>
    </row>
    <row r="33" spans="1:6" ht="33" customHeight="1" x14ac:dyDescent="0.25">
      <c r="A33" s="15" t="s">
        <v>53</v>
      </c>
      <c r="B33" s="23" t="s">
        <v>54</v>
      </c>
      <c r="C33" s="23"/>
      <c r="D33" s="1">
        <f>2010+2000-200</f>
        <v>3810</v>
      </c>
      <c r="E33" s="1">
        <v>3833.6</v>
      </c>
      <c r="F33" s="1">
        <f>E33/D33*100</f>
        <v>100.61942257217848</v>
      </c>
    </row>
    <row r="34" spans="1:6" ht="55.5" customHeight="1" x14ac:dyDescent="0.25">
      <c r="A34" s="14" t="s">
        <v>55</v>
      </c>
      <c r="B34" s="23" t="s">
        <v>56</v>
      </c>
      <c r="C34" s="23"/>
      <c r="D34" s="1">
        <f>1550+1000</f>
        <v>2550</v>
      </c>
      <c r="E34" s="1">
        <v>2119.6</v>
      </c>
      <c r="F34" s="1">
        <f>E34/D34*100</f>
        <v>83.121568627450984</v>
      </c>
    </row>
    <row r="35" spans="1:6" ht="36.75" customHeight="1" x14ac:dyDescent="0.25">
      <c r="A35" s="14" t="s">
        <v>57</v>
      </c>
      <c r="B35" s="23" t="s">
        <v>58</v>
      </c>
      <c r="C35" s="23"/>
      <c r="D35" s="1">
        <v>2000</v>
      </c>
      <c r="E35" s="1">
        <v>2853.6</v>
      </c>
      <c r="F35" s="1">
        <f>E35/D35*100</f>
        <v>142.67999999999998</v>
      </c>
    </row>
    <row r="36" spans="1:6" ht="136.5" customHeight="1" x14ac:dyDescent="0.25">
      <c r="A36" s="10" t="s">
        <v>59</v>
      </c>
      <c r="B36" s="23" t="s">
        <v>60</v>
      </c>
      <c r="C36" s="23"/>
      <c r="D36" s="1">
        <f>73+993+3810</f>
        <v>4876</v>
      </c>
      <c r="E36" s="1">
        <v>13820.2</v>
      </c>
      <c r="F36" s="1">
        <f>E36/D36*100</f>
        <v>283.43314191960627</v>
      </c>
    </row>
    <row r="37" spans="1:6" ht="149.25" customHeight="1" x14ac:dyDescent="0.25">
      <c r="A37" s="10" t="s">
        <v>61</v>
      </c>
      <c r="B37" s="23" t="s">
        <v>62</v>
      </c>
      <c r="C37" s="23"/>
      <c r="D37" s="1">
        <v>0</v>
      </c>
      <c r="E37" s="1">
        <v>15.1</v>
      </c>
      <c r="F37" s="1"/>
    </row>
    <row r="38" spans="1:6" ht="84" customHeight="1" x14ac:dyDescent="0.25">
      <c r="A38" s="15" t="s">
        <v>63</v>
      </c>
      <c r="B38" s="23" t="s">
        <v>64</v>
      </c>
      <c r="C38" s="23"/>
      <c r="D38" s="1">
        <f>15000+55000+7924.9+24665+8000+2027</f>
        <v>112616.9</v>
      </c>
      <c r="E38" s="1">
        <v>147243.79999999999</v>
      </c>
      <c r="F38" s="1">
        <f>E38/D38*100</f>
        <v>130.74751658054876</v>
      </c>
    </row>
    <row r="39" spans="1:6" ht="81" customHeight="1" x14ac:dyDescent="0.25">
      <c r="A39" s="15" t="s">
        <v>65</v>
      </c>
      <c r="B39" s="23" t="s">
        <v>66</v>
      </c>
      <c r="C39" s="23"/>
      <c r="D39" s="1">
        <f>1185+6018+14600</f>
        <v>21803</v>
      </c>
      <c r="E39" s="1">
        <v>25145.4</v>
      </c>
      <c r="F39" s="1">
        <f>E39/D39*100</f>
        <v>115.33000045865249</v>
      </c>
    </row>
    <row r="40" spans="1:6" ht="63.75" customHeight="1" x14ac:dyDescent="0.25">
      <c r="A40" s="10" t="s">
        <v>67</v>
      </c>
      <c r="B40" s="23" t="s">
        <v>68</v>
      </c>
      <c r="C40" s="23"/>
      <c r="D40" s="1">
        <f>3500+6683.4+80+2000-1000</f>
        <v>11263.4</v>
      </c>
      <c r="E40" s="1">
        <v>12517.2</v>
      </c>
      <c r="F40" s="1">
        <f>E40/D40*100</f>
        <v>111.13162988085304</v>
      </c>
    </row>
    <row r="41" spans="1:6" ht="152.25" customHeight="1" x14ac:dyDescent="0.25">
      <c r="A41" s="10" t="s">
        <v>69</v>
      </c>
      <c r="B41" s="23" t="s">
        <v>70</v>
      </c>
      <c r="C41" s="23"/>
      <c r="D41" s="1">
        <f>800+800+1220.7+515+250</f>
        <v>3585.7</v>
      </c>
      <c r="E41" s="1">
        <v>5052.8999999999996</v>
      </c>
      <c r="F41" s="1">
        <f>E41/D41*100</f>
        <v>140.91809130713668</v>
      </c>
    </row>
    <row r="42" spans="1:6" ht="136.5" customHeight="1" x14ac:dyDescent="0.25">
      <c r="A42" s="10" t="s">
        <v>71</v>
      </c>
      <c r="B42" s="23" t="s">
        <v>72</v>
      </c>
      <c r="C42" s="23"/>
      <c r="D42" s="1">
        <f>300-255</f>
        <v>45</v>
      </c>
      <c r="E42" s="1">
        <v>139.30000000000001</v>
      </c>
      <c r="F42" s="1">
        <f>E42/D42*100</f>
        <v>309.5555555555556</v>
      </c>
    </row>
    <row r="43" spans="1:6" ht="99.75" customHeight="1" x14ac:dyDescent="0.25">
      <c r="A43" s="10" t="s">
        <v>73</v>
      </c>
      <c r="B43" s="23" t="s">
        <v>74</v>
      </c>
      <c r="C43" s="23"/>
      <c r="D43" s="1">
        <v>0</v>
      </c>
      <c r="E43" s="1">
        <v>53</v>
      </c>
      <c r="F43" s="1"/>
    </row>
    <row r="44" spans="1:6" ht="31.5" customHeight="1" x14ac:dyDescent="0.25">
      <c r="A44" s="10" t="s">
        <v>75</v>
      </c>
      <c r="B44" s="23" t="s">
        <v>76</v>
      </c>
      <c r="C44" s="23"/>
      <c r="D44" s="1">
        <f>4005.9+44172.4-1000</f>
        <v>47178.3</v>
      </c>
      <c r="E44" s="1">
        <v>62149.9</v>
      </c>
      <c r="F44" s="1">
        <f>E44/D44*100</f>
        <v>131.73408113475898</v>
      </c>
    </row>
    <row r="45" spans="1:6" ht="39" customHeight="1" x14ac:dyDescent="0.25">
      <c r="A45" s="10"/>
      <c r="B45" s="22" t="s">
        <v>77</v>
      </c>
      <c r="C45" s="22"/>
      <c r="D45" s="1"/>
      <c r="E45" s="1"/>
      <c r="F45" s="1"/>
    </row>
    <row r="46" spans="1:6" ht="263.25" customHeight="1" x14ac:dyDescent="0.25">
      <c r="A46" s="16" t="s">
        <v>78</v>
      </c>
      <c r="B46" s="22" t="s">
        <v>79</v>
      </c>
      <c r="C46" s="22"/>
      <c r="D46" s="1">
        <v>0</v>
      </c>
      <c r="E46" s="1">
        <v>13774.1</v>
      </c>
      <c r="F46" s="1"/>
    </row>
    <row r="47" spans="1:6" ht="129" customHeight="1" x14ac:dyDescent="0.25">
      <c r="A47" s="16" t="s">
        <v>80</v>
      </c>
      <c r="B47" s="27" t="s">
        <v>81</v>
      </c>
      <c r="C47" s="27"/>
      <c r="D47" s="1">
        <v>44172.4</v>
      </c>
      <c r="E47" s="1">
        <v>44172.4</v>
      </c>
      <c r="F47" s="1">
        <f>E47/D47*100</f>
        <v>100</v>
      </c>
    </row>
    <row r="48" spans="1:6" ht="37.35" customHeight="1" x14ac:dyDescent="0.25">
      <c r="A48" s="16" t="s">
        <v>82</v>
      </c>
      <c r="B48" s="27" t="s">
        <v>83</v>
      </c>
      <c r="C48" s="27"/>
      <c r="D48" s="1">
        <v>0</v>
      </c>
      <c r="E48" s="1">
        <v>-37.299999999999997</v>
      </c>
      <c r="F48" s="1"/>
    </row>
    <row r="49" spans="1:6" ht="37.35" customHeight="1" x14ac:dyDescent="0.25">
      <c r="A49" s="16" t="s">
        <v>84</v>
      </c>
      <c r="B49" s="27" t="s">
        <v>85</v>
      </c>
      <c r="C49" s="27"/>
      <c r="D49" s="1">
        <v>0</v>
      </c>
      <c r="E49" s="1">
        <v>74.400000000000006</v>
      </c>
      <c r="F49" s="1"/>
    </row>
    <row r="50" spans="1:6" ht="39" customHeight="1" x14ac:dyDescent="0.25">
      <c r="A50" s="16" t="s">
        <v>86</v>
      </c>
      <c r="B50" s="28" t="s">
        <v>87</v>
      </c>
      <c r="C50" s="28"/>
      <c r="D50" s="1">
        <v>20</v>
      </c>
      <c r="E50" s="1">
        <v>20</v>
      </c>
      <c r="F50" s="1">
        <f t="shared" ref="F50:F59" si="1">E50/D50*100</f>
        <v>100</v>
      </c>
    </row>
    <row r="51" spans="1:6" ht="35.1" customHeight="1" x14ac:dyDescent="0.25">
      <c r="A51" s="8" t="s">
        <v>88</v>
      </c>
      <c r="B51" s="24" t="s">
        <v>89</v>
      </c>
      <c r="C51" s="24"/>
      <c r="D51" s="9">
        <f>D52+D57-D58</f>
        <v>3065266.4000000004</v>
      </c>
      <c r="E51" s="9">
        <f>E52+E57-E58</f>
        <v>2853389.4</v>
      </c>
      <c r="F51" s="9">
        <f t="shared" si="1"/>
        <v>93.087811225804046</v>
      </c>
    </row>
    <row r="52" spans="1:6" ht="49.5" customHeight="1" x14ac:dyDescent="0.25">
      <c r="A52" s="10" t="s">
        <v>90</v>
      </c>
      <c r="B52" s="23" t="s">
        <v>91</v>
      </c>
      <c r="C52" s="23"/>
      <c r="D52" s="1">
        <f>D53+D54+D55+D56</f>
        <v>3060044.4000000004</v>
      </c>
      <c r="E52" s="1">
        <f>E53+E54+E55+E56</f>
        <v>2848166</v>
      </c>
      <c r="F52" s="1">
        <f t="shared" si="1"/>
        <v>93.075969747367054</v>
      </c>
    </row>
    <row r="53" spans="1:6" ht="36" customHeight="1" x14ac:dyDescent="0.25">
      <c r="A53" s="10" t="s">
        <v>92</v>
      </c>
      <c r="B53" s="23" t="s">
        <v>93</v>
      </c>
      <c r="C53" s="23"/>
      <c r="D53" s="1">
        <f>181119+170.5</f>
        <v>181289.5</v>
      </c>
      <c r="E53" s="1">
        <v>181289.5</v>
      </c>
      <c r="F53" s="1">
        <f t="shared" si="1"/>
        <v>100</v>
      </c>
    </row>
    <row r="54" spans="1:6" ht="51" customHeight="1" x14ac:dyDescent="0.25">
      <c r="A54" s="10" t="s">
        <v>94</v>
      </c>
      <c r="B54" s="23" t="s">
        <v>95</v>
      </c>
      <c r="C54" s="23"/>
      <c r="D54" s="1">
        <f>542757.3-143109.2</f>
        <v>399648.10000000003</v>
      </c>
      <c r="E54" s="1">
        <v>205853</v>
      </c>
      <c r="F54" s="1">
        <f t="shared" si="1"/>
        <v>51.508564659759415</v>
      </c>
    </row>
    <row r="55" spans="1:6" ht="36" customHeight="1" x14ac:dyDescent="0.25">
      <c r="A55" s="10" t="s">
        <v>96</v>
      </c>
      <c r="B55" s="23" t="s">
        <v>97</v>
      </c>
      <c r="C55" s="23"/>
      <c r="D55" s="1">
        <v>2390959.1</v>
      </c>
      <c r="E55" s="1">
        <v>2379423.7999999998</v>
      </c>
      <c r="F55" s="1">
        <f t="shared" si="1"/>
        <v>99.517545072184618</v>
      </c>
    </row>
    <row r="56" spans="1:6" ht="21.6" customHeight="1" x14ac:dyDescent="0.25">
      <c r="A56" s="10" t="s">
        <v>98</v>
      </c>
      <c r="B56" s="23" t="s">
        <v>99</v>
      </c>
      <c r="C56" s="23"/>
      <c r="D56" s="1">
        <f>74260.3+13887.4</f>
        <v>88147.7</v>
      </c>
      <c r="E56" s="1">
        <v>81599.7</v>
      </c>
      <c r="F56" s="1">
        <f t="shared" si="1"/>
        <v>92.571558872211071</v>
      </c>
    </row>
    <row r="57" spans="1:6" ht="143.25" customHeight="1" x14ac:dyDescent="0.25">
      <c r="A57" s="10" t="s">
        <v>100</v>
      </c>
      <c r="B57" s="22" t="s">
        <v>101</v>
      </c>
      <c r="C57" s="22"/>
      <c r="D57" s="1">
        <f>22511.1+600</f>
        <v>23111.1</v>
      </c>
      <c r="E57" s="1">
        <v>23125.5</v>
      </c>
      <c r="F57" s="1">
        <f t="shared" si="1"/>
        <v>100.06230772226334</v>
      </c>
    </row>
    <row r="58" spans="1:6" ht="87" customHeight="1" x14ac:dyDescent="0.25">
      <c r="A58" s="10" t="s">
        <v>102</v>
      </c>
      <c r="B58" s="23" t="s">
        <v>103</v>
      </c>
      <c r="C58" s="23"/>
      <c r="D58" s="1">
        <v>17889.099999999999</v>
      </c>
      <c r="E58" s="1">
        <v>17902.099999999999</v>
      </c>
      <c r="F58" s="1">
        <f t="shared" si="1"/>
        <v>100.07266994985773</v>
      </c>
    </row>
    <row r="59" spans="1:6" ht="30.95" customHeight="1" x14ac:dyDescent="0.25">
      <c r="A59" s="10"/>
      <c r="B59" s="24" t="s">
        <v>104</v>
      </c>
      <c r="C59" s="24"/>
      <c r="D59" s="9">
        <f>D51+D11</f>
        <v>4925687.7</v>
      </c>
      <c r="E59" s="9">
        <f>E51+E11</f>
        <v>5003653.6999999993</v>
      </c>
      <c r="F59" s="9">
        <f t="shared" si="1"/>
        <v>101.58284497005361</v>
      </c>
    </row>
    <row r="60" spans="1:6" ht="18.75" x14ac:dyDescent="0.3">
      <c r="D60" s="17"/>
    </row>
    <row r="62" spans="1:6" ht="54.75" customHeight="1" x14ac:dyDescent="0.3">
      <c r="A62" s="25"/>
      <c r="B62" s="25"/>
      <c r="C62" s="26"/>
      <c r="D62" s="26"/>
      <c r="E62" s="21"/>
      <c r="F62" s="21"/>
    </row>
    <row r="63" spans="1:6" ht="18.75" x14ac:dyDescent="0.3">
      <c r="A63" s="18"/>
      <c r="B63" s="18"/>
      <c r="C63" s="18"/>
      <c r="D63" s="19"/>
      <c r="E63" s="4"/>
    </row>
    <row r="66" spans="1:1025" ht="15.75" x14ac:dyDescent="0.25">
      <c r="E66" s="20"/>
    </row>
    <row r="73" spans="1:1025" ht="15.75" x14ac:dyDescent="0.25">
      <c r="E73" s="20"/>
    </row>
    <row r="75" spans="1:1025" s="20" customFormat="1" ht="15.75" x14ac:dyDescent="0.25">
      <c r="A75" s="5"/>
      <c r="B75" s="5"/>
      <c r="C75" s="5"/>
      <c r="D75" s="5"/>
      <c r="E75" s="5"/>
      <c r="AMJ75"/>
      <c r="AMK75"/>
    </row>
  </sheetData>
  <mergeCells count="61">
    <mergeCell ref="C1:F1"/>
    <mergeCell ref="C2:F2"/>
    <mergeCell ref="C3:F3"/>
    <mergeCell ref="C4:F4"/>
    <mergeCell ref="C5:F5"/>
    <mergeCell ref="A7:F7"/>
    <mergeCell ref="A8:F8"/>
    <mergeCell ref="E9:F9"/>
    <mergeCell ref="B10:C10"/>
    <mergeCell ref="B11:C11"/>
    <mergeCell ref="B12:C12"/>
    <mergeCell ref="B13:C13"/>
    <mergeCell ref="B14:C17"/>
    <mergeCell ref="D14:D17"/>
    <mergeCell ref="E14:E17"/>
    <mergeCell ref="F14:F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E62:F62"/>
    <mergeCell ref="B57:C57"/>
    <mergeCell ref="B58:C58"/>
    <mergeCell ref="B59:C59"/>
    <mergeCell ref="A62:B62"/>
    <mergeCell ref="C62:D62"/>
  </mergeCells>
  <pageMargins left="1.1812499999999999" right="0.39374999999999999" top="0.95416666666666705" bottom="0.39374999999999999" header="0.78749999999999998" footer="0.511811023622047"/>
  <pageSetup paperSize="9" fitToHeight="6" orientation="portrait" horizontalDpi="300" verticalDpi="300"/>
  <headerFooter>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Template/>
  <TotalTime>1120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Kobeleva</dc:creator>
  <dc:description/>
  <cp:lastModifiedBy>User</cp:lastModifiedBy>
  <cp:revision>269</cp:revision>
  <cp:lastPrinted>2026-02-18T11:22:47Z</cp:lastPrinted>
  <dcterms:created xsi:type="dcterms:W3CDTF">2020-02-17T06:04:33Z</dcterms:created>
  <dcterms:modified xsi:type="dcterms:W3CDTF">2026-06-23T11:01:50Z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